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JBS Anchors" sheetId="2" state="visible" r:id="rId4"/>
    <sheet name="1 Feed Royalty" sheetId="3" state="visible" r:id="rId5"/>
    <sheet name="2 Fifth Quarter" sheetId="4" state="visible" r:id="rId6"/>
    <sheet name="3 Revaluation" sheetId="5" state="visible" r:id="rId7"/>
    <sheet name="4 Land Program" sheetId="6" state="visible" r:id="rId8"/>
    <sheet name="Sources &amp; Caveat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<sst xmlns="http://schemas.openxmlformats.org/spreadsheetml/2006/main" count="246" uniqueCount="230">
  <si>
    <t xml:space="preserve">JBS × G6 — Complete Number Analysis</t>
  </si>
  <si>
    <t xml:space="preserve">Sizing four value levers against JBS's current, disclosed financials</t>
  </si>
  <si>
    <t xml:space="preserve">What this is</t>
  </si>
  <si>
    <t xml:space="preserve">A working model — not a promise. Every blue cell is an input you can change; black cells are formulas that</t>
  </si>
  <si>
    <t xml:space="preserve">recompute. It replaces the illustrative 2017 figures in the earlier docs with JBS's current numbers (FY2024</t>
  </si>
  <si>
    <t xml:space="preserve">P&amp;L; Dec-2023 balance sheet), and puts honest scenario bands around each thesis.</t>
  </si>
  <si>
    <t xml:space="preserve">The four levers (one tab each)</t>
  </si>
  <si>
    <t xml:space="preserve">1 · Feed royalty</t>
  </si>
  <si>
    <t xml:space="preserve">The term-sheet economics: feed spend × FCR gain × royalty pool, split 50/50. Family take + NPV.</t>
  </si>
  <si>
    <t xml:space="preserve">2 · Fifth quarter</t>
  </si>
  <si>
    <t xml:space="preserve">Valorizing discarded biomass into new revenue — and an honest test of the '3×' ambition.</t>
  </si>
  <si>
    <t xml:space="preserve">3 · Revaluation</t>
  </si>
  <si>
    <t xml:space="preserve">Land at cost vs market (IAS 16) and herd fair value → equity uplift → financing capacity.</t>
  </si>
  <si>
    <t xml:space="preserve">4 · Land program</t>
  </si>
  <si>
    <t xml:space="preserve">Minas Gerais-first inventory / geology / archeology → trifold value + community commitments.</t>
  </si>
  <si>
    <t xml:space="preserve">Colour legend</t>
  </si>
  <si>
    <t xml:space="preserve">Blue</t>
  </si>
  <si>
    <t xml:space="preserve">Hardcoded input / lever — change these</t>
  </si>
  <si>
    <t xml:space="preserve">Black</t>
  </si>
  <si>
    <t xml:space="preserve">Formula — recomputes</t>
  </si>
  <si>
    <t xml:space="preserve">Green</t>
  </si>
  <si>
    <t xml:space="preserve">Links to another tab</t>
  </si>
  <si>
    <t xml:space="preserve">Yellow fill</t>
  </si>
  <si>
    <t xml:space="preserve">Key assumption to pin with real data</t>
  </si>
  <si>
    <t xml:space="preserve">Honest scope</t>
  </si>
  <si>
    <t xml:space="preserve">• Nutrition/valorization efficacy is predicted, not proven — all economics hinge on the validation trial (term sheet §5).</t>
  </si>
  <si>
    <t xml:space="preserve">• 'Grow JBS 3×' is an ambition/north star, not a forecast; tab 2 shows what would have to be true.</t>
  </si>
  <si>
    <t xml:space="preserve">• In Brazil, subsurface minerals belong to the Union (Const. Art. 176) — the land thesis is framed around that (tab 4).</t>
  </si>
  <si>
    <t xml:space="preserve">• Not legal, tax, or financial advice. Figures are illustrative pending JBS segment data and a land inventory.</t>
  </si>
  <si>
    <t xml:space="preserve">Prepared for G6 LLC · Pablo Nogueira Grossi · Newark NJ · July 2026</t>
  </si>
  <si>
    <t xml:space="preserve">JBS — Current Financial Anchors</t>
  </si>
  <si>
    <t xml:space="preserve">All figures BRL million unless noted. Blue = sourced hardcode.</t>
  </si>
  <si>
    <t xml:space="preserve">Line item</t>
  </si>
  <si>
    <t xml:space="preserve">Value (BRL mm)</t>
  </si>
  <si>
    <t xml:space="preserve">USD mm @ FX</t>
  </si>
  <si>
    <t xml:space="preserve">Source / note</t>
  </si>
  <si>
    <t xml:space="preserve">FX assumption (BRL/USD)</t>
  </si>
  <si>
    <t xml:space="preserve">2024 avg ≈ 5.39; lever — change to reflect current FX</t>
  </si>
  <si>
    <t xml:space="preserve">FY2024 net revenue</t>
  </si>
  <si>
    <t xml:space="preserve">JBS FY2024 results (BRL 417bn / USD 77.2bn) — Beef Central / SEC 6-K</t>
  </si>
  <si>
    <t xml:space="preserve">FY2024 cost of goods sold</t>
  </si>
  <si>
    <t xml:space="preserve">84.9% of net revenue — JBS FY2024 release</t>
  </si>
  <si>
    <t xml:space="preserve">FY2024 adjusted EBITDA</t>
  </si>
  <si>
    <t xml:space="preserve">Margin 9.4% (USD 7.2bn) — JBS FY2024 release</t>
  </si>
  <si>
    <t xml:space="preserve">Biological assets (Dec-2023)</t>
  </si>
  <si>
    <t xml:space="preserve">Current 8,289 + non-current 2,573 — JBS FY2023 6-K balance sheet</t>
  </si>
  <si>
    <t xml:space="preserve">Property, plant &amp; equipment (Dec-2023)</t>
  </si>
  <si>
    <t xml:space="preserve">Incl. land, buildings, machinery — JBS FY2023 6-K</t>
  </si>
  <si>
    <t xml:space="preserve">Total equity (Dec-2023)</t>
  </si>
  <si>
    <t xml:space="preserve">Attributable to shareholders 43,351 — JBS FY2023 6-K</t>
  </si>
  <si>
    <t xml:space="preserve">Gross debt: loans &amp; financing (Dec-2023)</t>
  </si>
  <si>
    <t xml:space="preserve">Current 4,316 + non-current 92,505 — JBS FY2023 6-K</t>
  </si>
  <si>
    <t xml:space="preserve">Total assets (Dec-2023)</t>
  </si>
  <si>
    <t xml:space="preserve">JBS FY2023 6-K balance sheet</t>
  </si>
  <si>
    <t xml:space="preserve">Note: FY2024 P&amp;L with Dec-2023 balance sheet (latest full BS extracted). Update BS to Dec-2024 when filed.</t>
  </si>
  <si>
    <t xml:space="preserve">Lever 1 — Feed-Conversion Royalty</t>
  </si>
  <si>
    <t xml:space="preserve">Feed spend × FCR gain = savings; royalty pool = 15–25% of savings; split 50/50 (heritable).</t>
  </si>
  <si>
    <t xml:space="preserve">Driver</t>
  </si>
  <si>
    <t xml:space="preserve">Conservative</t>
  </si>
  <si>
    <t xml:space="preserve">Base</t>
  </si>
  <si>
    <t xml:space="preserve">Ambitious</t>
  </si>
  <si>
    <t xml:space="preserve">Unit</t>
  </si>
  <si>
    <t xml:space="preserve">Note</t>
  </si>
  <si>
    <t xml:space="preserve">Feed as % of COGS</t>
  </si>
  <si>
    <t xml:space="preserve">%</t>
  </si>
  <si>
    <t xml:space="preserve">Estimate — refine w/ segment data</t>
  </si>
  <si>
    <t xml:space="preserve">COGS (BRL mm)</t>
  </si>
  <si>
    <t xml:space="preserve">← JBS Anchors</t>
  </si>
  <si>
    <t xml:space="preserve">Addressable feed spend (BRL mm)</t>
  </si>
  <si>
    <t xml:space="preserve">FCR / feed-cost improvement</t>
  </si>
  <si>
    <t xml:space="preserve">Trigger ≥1%; target 2–3%</t>
  </si>
  <si>
    <t xml:space="preserve">Annual net savings (BRL mm)</t>
  </si>
  <si>
    <t xml:space="preserve">Royalty pool (% of savings)</t>
  </si>
  <si>
    <t xml:space="preserve">Term-sheet range</t>
  </si>
  <si>
    <t xml:space="preserve">Royalty pool (BRL mm)</t>
  </si>
  <si>
    <t xml:space="preserve">Family share of pool</t>
  </si>
  <si>
    <t xml:space="preserve">50/50 heritable</t>
  </si>
  <si>
    <t xml:space="preserve">FAMILY take (BRL mm/yr)</t>
  </si>
  <si>
    <t xml:space="preserve">FAMILY take (USD mm/yr)</t>
  </si>
  <si>
    <t xml:space="preserve">JBS net savings retained (BRL mm/yr)</t>
  </si>
  <si>
    <t xml:space="preserve">Family effective take (% of savings)</t>
  </si>
  <si>
    <t xml:space="preserve">NPV of the perpetual family stream</t>
  </si>
  <si>
    <t xml:space="preserve">Discount rate</t>
  </si>
  <si>
    <t xml:space="preserve">Long-run growth</t>
  </si>
  <si>
    <t xml:space="preserve">NPV, base family stream (BRL mm)</t>
  </si>
  <si>
    <t xml:space="preserve">Gordon growth: annual ÷ (r − g). Change r, g above.</t>
  </si>
  <si>
    <t xml:space="preserve">NPV, base family stream (USD mm)</t>
  </si>
  <si>
    <t xml:space="preserve">Sensitivity — family BRL mm/yr (feed spend at base; rows = FCR, cols = pool%)</t>
  </si>
  <si>
    <t xml:space="preserve">FCR ↓ / Pool →</t>
  </si>
  <si>
    <t xml:space="preserve">Read: base case (2% FCR, 20% pool) ≈ the middle cell. Family ~7.5–12.5% of savings across the grid.</t>
  </si>
  <si>
    <t xml:space="preserve">Lever 2 — Fifth-Quarter Valorization + 3× Test</t>
  </si>
  <si>
    <t xml:space="preserve">Turning discarded biomass/effluent into new revenue — and what '3×' would actually require.</t>
  </si>
  <si>
    <t xml:space="preserve">Net revenue (BRL mm)</t>
  </si>
  <si>
    <t xml:space="preserve">New/upgraded revenue (% of rev)</t>
  </si>
  <si>
    <t xml:space="preserve">At maturity; valorized streams</t>
  </si>
  <si>
    <t xml:space="preserve">Incremental revenue (BRL mm)</t>
  </si>
  <si>
    <t xml:space="preserve">EBITDA margin on new revenue</t>
  </si>
  <si>
    <t xml:space="preserve">Higher-value bioproducts</t>
  </si>
  <si>
    <t xml:space="preserve">Incremental EBITDA (BRL mm)</t>
  </si>
  <si>
    <t xml:space="preserve">Group EBITDA (BRL mm)</t>
  </si>
  <si>
    <t xml:space="preserve">Uplift vs group EBITDA (%)</t>
  </si>
  <si>
    <t xml:space="preserve">The 3× test — honest decomposition</t>
  </si>
  <si>
    <t xml:space="preserve">Current net revenue (BRL mm)</t>
  </si>
  <si>
    <t xml:space="preserve">Target = 3× revenue (BRL mm)</t>
  </si>
  <si>
    <t xml:space="preserve">Revenue gap to close (BRL mm)</t>
  </si>
  <si>
    <t xml:space="preserve">Valorization contributes (base, BRL mm)</t>
  </si>
  <si>
    <t xml:space="preserve">Valorization covers … of the gap</t>
  </si>
  <si>
    <t xml:space="preserve">CAGR needed for 3× over N years</t>
  </si>
  <si>
    <t xml:space="preserve">over 10 years</t>
  </si>
  <si>
    <t xml:space="preserve">over 15 years</t>
  </si>
  <si>
    <t xml:space="preserve">over 20 years</t>
  </si>
  <si>
    <t xml:space="preserve">• Honest finding: valorization alone does NOT triple the company — it covers a small % of a 3× gap (see C20).</t>
  </si>
  <si>
    <t xml:space="preserve">• '3×' is a long-horizon platform ambition: valorization + organic growth + new bioproducts/cultivated +</t>
  </si>
  <si>
    <t xml:space="preserve">• revaluation-financed capacity (tab 3) + multiple expansion from a cleaner, higher-margin mix. 3× over ~15 yrs</t>
  </si>
  <si>
    <t xml:space="preserve">• implies ~7.6%/yr — plausible for JBS (it grew ~10× since 2009), but not from waste streams by themselves.</t>
  </si>
  <si>
    <t xml:space="preserve">Illustrative discard streams (size once JBS byproduct volumes are shared)</t>
  </si>
  <si>
    <t xml:space="preserve">Discarded / low-value stream</t>
  </si>
  <si>
    <t xml:space="preserve">Conversion route</t>
  </si>
  <si>
    <t xml:space="preserve">Higher-value output</t>
  </si>
  <si>
    <t xml:space="preserve">Rendering residue, fat</t>
  </si>
  <si>
    <t xml:space="preserve">Structured fermentation</t>
  </si>
  <si>
    <t xml:space="preserve">Single-cell protein / feed</t>
  </si>
  <si>
    <t xml:space="preserve">Blood, offal</t>
  </si>
  <si>
    <t xml:space="preserve">Aperiodic culture media</t>
  </si>
  <si>
    <t xml:space="preserve">Peptides / growth factors</t>
  </si>
  <si>
    <t xml:space="preserve">Wastewater organics</t>
  </si>
  <si>
    <t xml:space="preserve">Bioremediation lattice</t>
  </si>
  <si>
    <t xml:space="preserve">Clean water + biomass</t>
  </si>
  <si>
    <t xml:space="preserve">Lagoon methane</t>
  </si>
  <si>
    <t xml:space="preserve">Methanotroph substrate</t>
  </si>
  <si>
    <t xml:space="preserve">Protein / energy</t>
  </si>
  <si>
    <t xml:space="preserve">Bone, shell</t>
  </si>
  <si>
    <t xml:space="preserve">Mineral scaffold</t>
  </si>
  <si>
    <t xml:space="preserve">Biomaterials</t>
  </si>
  <si>
    <t xml:space="preserve">Each stream is also a new patent 'district' — new filing, new 20-yr clock (see patent-city doctrine).</t>
  </si>
  <si>
    <t xml:space="preserve">Lever 3 — Asset Revaluation → Financing Unlock</t>
  </si>
  <si>
    <t xml:space="preserve">Land is carried near cost. IAS 16 revaluation lifts equity and collateral. Herd already at fair value.</t>
  </si>
  <si>
    <t xml:space="preserve">Item</t>
  </si>
  <si>
    <t xml:space="preserve">BRL mm</t>
  </si>
  <si>
    <t xml:space="preserve">USD mm</t>
  </si>
  <si>
    <t xml:space="preserve">Basis / assumption</t>
  </si>
  <si>
    <t xml:space="preserve">PP&amp;E (Dec-2023)</t>
  </si>
  <si>
    <t xml:space="preserve">Land as % of PP&amp;E</t>
  </si>
  <si>
    <t xml:space="preserve">Estimate — pin with land inventory (tab 4)</t>
  </si>
  <si>
    <t xml:space="preserve">Land book value (BRL mm)</t>
  </si>
  <si>
    <t xml:space="preserve">Carried near historical cost</t>
  </si>
  <si>
    <t xml:space="preserve">Market / book multiple</t>
  </si>
  <si>
    <t xml:space="preserve">Farmland appreciation + strategic siting — estimate</t>
  </si>
  <si>
    <t xml:space="preserve">Land market value (BRL mm)</t>
  </si>
  <si>
    <t xml:space="preserve">Revalued (IAS 16 revaluation model)</t>
  </si>
  <si>
    <t xml:space="preserve">Gross uplift (BRL mm)</t>
  </si>
  <si>
    <t xml:space="preserve">Market − book</t>
  </si>
  <si>
    <t xml:space="preserve">Deferred tax rate</t>
  </si>
  <si>
    <t xml:space="preserve">Brazil combined IRPJ+CSLL</t>
  </si>
  <si>
    <t xml:space="preserve">Net equity uplift (BRL mm)</t>
  </si>
  <si>
    <t xml:space="preserve">To revaluation reserve in equity</t>
  </si>
  <si>
    <t xml:space="preserve">Equity uplift (%)</t>
  </si>
  <si>
    <t xml:space="preserve">Increase in book equity</t>
  </si>
  <si>
    <t xml:space="preserve">Loan-to-value on new collateral</t>
  </si>
  <si>
    <t xml:space="preserve">Typical secured LTV — assumption</t>
  </si>
  <si>
    <t xml:space="preserve">Added borrowing capacity (BRL mm)</t>
  </si>
  <si>
    <t xml:space="preserve">Uplift × LTV — indicative</t>
  </si>
  <si>
    <t xml:space="preserve">Already at fair value (IAS 41) — little revaluation headroom</t>
  </si>
  <si>
    <t xml:space="preserve">• Point (your instinct, made precise): land &amp; herd ARE on the balance sheet — land near cost, herd at fair value.</t>
  </si>
  <si>
    <t xml:space="preserve">• Revaluing land to market lifts equity and the secured-collateral base, which widens low-cost borrowing capacity.</t>
  </si>
  <si>
    <t xml:space="preserve">• That freed financing funds the growth capex behind tab 2 and the land program (tab 4) — the levers compound.</t>
  </si>
  <si>
    <t xml:space="preserve">• Every number here is an estimate until the land inventory pins land area, location, and market value.</t>
  </si>
  <si>
    <t xml:space="preserve">Lever 4 — Land Program · JBS.ESG (Minas Gerais first)</t>
  </si>
  <si>
    <t xml:space="preserve">Proposed vehicle: JBS.ESG. Inventory → geological mapping → archeological survey → valuation. Trifold value, with commitments.</t>
  </si>
  <si>
    <t xml:space="preserve">Phases</t>
  </si>
  <si>
    <t xml:space="preserve">1 · Inventory</t>
  </si>
  <si>
    <t xml:space="preserve">GIS cadastre of all owned/leased land: area, tenure, location, current use.</t>
  </si>
  <si>
    <t xml:space="preserve">2 · Geological mapping</t>
  </si>
  <si>
    <t xml:space="preserve">Subsurface characterization — resource presence, water, soil, siting value.</t>
  </si>
  <si>
    <t xml:space="preserve">3 · Archeological survey</t>
  </si>
  <si>
    <t xml:space="preserve">IPHAN-compliant assessment — required for many land-use changes; surfaces heritage.</t>
  </si>
  <si>
    <t xml:space="preserve">4 · Valuation &amp; disclosure</t>
  </si>
  <si>
    <t xml:space="preserve">Feed results into IAS 16 revaluation (tab 3) and the trifold value below.</t>
  </si>
  <si>
    <t xml:space="preserve">Trifold value</t>
  </si>
  <si>
    <t xml:space="preserve">① Resource participation</t>
  </si>
  <si>
    <t xml:space="preserve">Not mineral ownership (Union owns subsurface, Const. Art. 176) — value via CFEM participation, surface-access rights, and a stronger negotiating position with concession-holders; plus water and siting value.</t>
  </si>
  <si>
    <t xml:space="preserve">② Ecotourism to findings &amp; fields</t>
  </si>
  <si>
    <t xml:space="preserve">Geo/eco/heritage tourism that serves surrounding communities and creates a durable, low-capital revenue line tied to the land itself.</t>
  </si>
  <si>
    <t xml:space="preserve">③ Heritage preservation</t>
  </si>
  <si>
    <t xml:space="preserve">'We won't find it in private hands.' Proper survey preserves what is discovered — geological and cultural heritage protected rather than lost.</t>
  </si>
  <si>
    <t xml:space="preserve">Commitments (non-negotiable principles)</t>
  </si>
  <si>
    <t xml:space="preserve">• Benefit-sharing with the peoples of the lands — communities share in what the land yields.</t>
  </si>
  <si>
    <t xml:space="preserve">• Honor the culture on the lands — cultural and sacred sites identified, respected, and protected.</t>
  </si>
  <si>
    <t xml:space="preserve">• Cleaner overall — valorization + bioremediation reduce effluent and emissions across operations.</t>
  </si>
  <si>
    <t xml:space="preserve">• Community-serving ecotourism — access, jobs, and stewardship kept local.</t>
  </si>
  <si>
    <t xml:space="preserve">Program cost vs optionality (fill after inventory)</t>
  </si>
  <si>
    <t xml:space="preserve">Input</t>
  </si>
  <si>
    <t xml:space="preserve">Value</t>
  </si>
  <si>
    <t xml:space="preserve">Land area to survey (ha)</t>
  </si>
  <si>
    <t xml:space="preserve">Placeholder — pin from inventory</t>
  </si>
  <si>
    <t xml:space="preserve">Survey cost (BRL /ha, geo+archeo)</t>
  </si>
  <si>
    <t xml:space="preserve">Placeholder — vendor quote</t>
  </si>
  <si>
    <t xml:space="preserve">Total program cost (BRL mm)</t>
  </si>
  <si>
    <t xml:space="preserve">in BRL mm (area × BRL /ha)</t>
  </si>
  <si>
    <t xml:space="preserve">Real-option logic: the survey cost is small; it reveals optionality (revaluation, tourism, heritage,</t>
  </si>
  <si>
    <t xml:space="preserve">participation) whose value is many multiples of the survey — and can't be captured without doing it.</t>
  </si>
  <si>
    <t xml:space="preserve">Reality check — what's bankable vs. aspirational</t>
  </si>
  <si>
    <t xml:space="preserve">BANKABLE: surface &amp; agricultural value; water &amp; siting; the ecotourism/heritage revenue line;</t>
  </si>
  <si>
    <t xml:space="preserve">  CFEM participation where concessions exist on your ground; a stronger ESG / social-license position;</t>
  </si>
  <si>
    <t xml:space="preserve">  and — the lever that actually moves the model — land revaluation freeing borrowing capacity (tab 3).</t>
  </si>
  <si>
    <t xml:space="preserve">ENCUMBRANCE, NOT FORFEITURE: an archeological find protects the delimited site (Union heritage, Lei</t>
  </si>
  <si>
    <t xml:space="preserve">  3.924/1961); you keep surface ownership with use restrictions, and any expropriation of the site area</t>
  </si>
  <si>
    <t xml:space="preserve">  carries compensation. Mapping the protected zones tells you where everything else can grow.</t>
  </si>
  <si>
    <t xml:space="preserve">NO 10× MINERAL THESIS: subsurface minerals are the Union's (Art. 176), not JBS's to sell; value routes</t>
  </si>
  <si>
    <t xml:space="preserve">  through participation + surface + revaluation. 10× JBS (~USD 770bn) is not grounded — keep it out of the room.</t>
  </si>
  <si>
    <t xml:space="preserve">Stewardship note (principal's view): where land can serve displaced peoples and landless workers through</t>
  </si>
  <si>
    <t xml:space="preserve">fair reform and community-owned touristic destinations, that is treated as a goal, not a loss — held in</t>
  </si>
  <si>
    <t xml:space="preserve">honest tension with the revaluation lever, which assumes JBS retains title. Both are documented; the choice is human.</t>
  </si>
  <si>
    <t xml:space="preserve">Sources &amp; Caveats</t>
  </si>
  <si>
    <t xml:space="preserve">Financial anchors</t>
  </si>
  <si>
    <t xml:space="preserve">JBS FY2024 results (rev BRL 417bn/USD 77.2bn; COGS 84.9%; EBITDA BRL 39bn/9.4%)</t>
  </si>
  <si>
    <t xml:space="preserve">Beef Central / Sheep Central FY2024 coverage; JBS SEC Form 6-K</t>
  </si>
  <si>
    <t xml:space="preserve">JBS FY2023 balance sheet (bio assets, PP&amp;E, equity, debt)</t>
  </si>
  <si>
    <t xml:space="preserve">JBS S.A. Form 6-K, SEC EDGAR, ea020264801ex99-2</t>
  </si>
  <si>
    <t xml:space="preserve">Net debt ~USD 13.7bn (3Q24)</t>
  </si>
  <si>
    <t xml:space="preserve">JBS FY2024 reporting</t>
  </si>
  <si>
    <t xml:space="preserve">2017 comparatives (context)</t>
  </si>
  <si>
    <t xml:space="preserve">JBS 3Q17 Results PDF (user-provided)</t>
  </si>
  <si>
    <t xml:space="preserve">Legal / factual caveats</t>
  </si>
  <si>
    <t xml:space="preserve">• Brazil subsurface minerals belong to the Union (Federal Constitution Art. 176) — landowners do not own or freely exploit them; value accrues via participation (CFEM), surface rights, and negotiation. No '10x from minerals' thesis.</t>
  </si>
  <si>
    <t xml:space="preserve">• Archeological finds are protected as Union heritage (Lei 3.924/1961) — an encumbrance on the delimited site (with compensation if expropriated), NOT forfeiture of the whole property. Survey is often a legal prerequisite (IPHAN).</t>
  </si>
  <si>
    <t xml:space="preserve">• IAS 16 revaluation and IAS 41 fair value are accounting elections with tax and audit consequences — confirm with auditors.</t>
  </si>
  <si>
    <t xml:space="preserve">• Nutrition/valorization efficacy is predicted, not proven; all Lever-1/2 economics are contingent on validation.</t>
  </si>
  <si>
    <t xml:space="preserve">• '3×' is an ambition, not a forecast. All bracketed/blue figures are estimates pending JBS data and a land inventory.</t>
  </si>
  <si>
    <t xml:space="preserve">• Not legal, tax, or financial advice. For discussion with counsel and JBS only.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</si>
</sst>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#,##0;\(#,##0\);\-"/>
    <numFmt numFmtId="167" formatCode="0.0%"/>
    <numFmt numFmtId="168" formatCode="#,##0.0;\(#,##0.0\);\-"/>
    <numFmt numFmtId="169" formatCode="0.0\x"/>
    <numFmt numFmtId="170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2203A"/>
      <name val="Arial"/>
      <family val="0"/>
      <charset val="1"/>
    </font>
    <font>
      <i val="true"/>
      <sz val="9"/>
      <color rgb="FF5B6B82"/>
      <name val="Arial"/>
      <family val="0"/>
      <charset val="1"/>
    </font>
    <font>
      <b val="true"/>
      <sz val="12"/>
      <color rgb="FF12203A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2203A"/>
        <bgColor rgb="FF333333"/>
      </patternFill>
    </fill>
    <fill>
      <patternFill patternType="solid">
        <fgColor rgb="FFE6F4EA"/>
        <bgColor rgb="FFEEF1F5"/>
      </patternFill>
    </fill>
    <fill>
      <patternFill patternType="solid">
        <fgColor rgb="FFEEF1F5"/>
        <bgColor rgb="FFE6F4E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F1F5"/>
      <rgbColor rgb="FFE6F4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B82"/>
      <rgbColor rgb="FF969696"/>
      <rgbColor rgb="FF12203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5" min="3" style="0" width="22"/>
    <col collapsed="false" customWidth="true" hidden="false" outlineLevel="0" max="6" min="6" style="0" width="18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15" hidden="false" customHeight="false" outlineLevel="0" collapsed="false">
      <c r="B6" s="4" t="s">
        <v>3</v>
      </c>
    </row>
    <row r="7" customFormat="false" ht="15" hidden="false" customHeight="false" outlineLevel="0" collapsed="false">
      <c r="B7" s="4" t="s">
        <v>4</v>
      </c>
    </row>
    <row r="8" customFormat="false" ht="15" hidden="false" customHeight="false" outlineLevel="0" collapsed="false">
      <c r="B8" s="4" t="s">
        <v>5</v>
      </c>
    </row>
    <row r="10" customFormat="false" ht="15" hidden="false" customHeight="false" outlineLevel="0" collapsed="false">
      <c r="B10" s="3" t="s">
        <v>6</v>
      </c>
    </row>
    <row r="11" customFormat="false" ht="15" hidden="false" customHeight="false" outlineLevel="0" collapsed="false">
      <c r="B11" s="5" t="s">
        <v>7</v>
      </c>
      <c r="C11" s="4" t="s">
        <v>8</v>
      </c>
    </row>
    <row r="12" customFormat="false" ht="15" hidden="false" customHeight="false" outlineLevel="0" collapsed="false">
      <c r="B12" s="5" t="s">
        <v>9</v>
      </c>
      <c r="C12" s="4" t="s">
        <v>10</v>
      </c>
    </row>
    <row r="13" customFormat="false" ht="15" hidden="false" customHeight="false" outlineLevel="0" collapsed="false">
      <c r="B13" s="5" t="s">
        <v>11</v>
      </c>
      <c r="C13" s="4" t="s">
        <v>12</v>
      </c>
    </row>
    <row r="14" customFormat="false" ht="15" hidden="false" customHeight="false" outlineLevel="0" collapsed="false">
      <c r="B14" s="5" t="s">
        <v>13</v>
      </c>
      <c r="C14" s="4" t="s">
        <v>14</v>
      </c>
    </row>
    <row r="17" customFormat="false" ht="15" hidden="false" customHeight="false" outlineLevel="0" collapsed="false">
      <c r="B17" s="3" t="s">
        <v>15</v>
      </c>
    </row>
    <row r="18" customFormat="false" ht="15" hidden="false" customHeight="false" outlineLevel="0" collapsed="false">
      <c r="B18" s="6" t="s">
        <v>16</v>
      </c>
      <c r="C18" s="4" t="s">
        <v>17</v>
      </c>
    </row>
    <row r="19" customFormat="false" ht="15" hidden="false" customHeight="false" outlineLevel="0" collapsed="false">
      <c r="B19" s="4" t="s">
        <v>18</v>
      </c>
      <c r="C19" s="4" t="s">
        <v>19</v>
      </c>
    </row>
    <row r="20" customFormat="false" ht="15" hidden="false" customHeight="false" outlineLevel="0" collapsed="false">
      <c r="B20" s="7" t="s">
        <v>20</v>
      </c>
      <c r="C20" s="4" t="s">
        <v>21</v>
      </c>
    </row>
    <row r="21" customFormat="false" ht="15" hidden="false" customHeight="false" outlineLevel="0" collapsed="false">
      <c r="B21" s="8" t="s">
        <v>22</v>
      </c>
      <c r="C21" s="4" t="s">
        <v>23</v>
      </c>
    </row>
    <row r="23" customFormat="false" ht="15" hidden="false" customHeight="false" outlineLevel="0" collapsed="false">
      <c r="B23" s="3" t="s">
        <v>24</v>
      </c>
    </row>
    <row r="24" customFormat="false" ht="15" hidden="false" customHeight="false" outlineLevel="0" collapsed="false">
      <c r="B24" s="4" t="s">
        <v>25</v>
      </c>
    </row>
    <row r="25" customFormat="false" ht="15" hidden="false" customHeight="false" outlineLevel="0" collapsed="false">
      <c r="B25" s="4" t="s">
        <v>26</v>
      </c>
    </row>
    <row r="26" customFormat="false" ht="15" hidden="false" customHeight="false" outlineLevel="0" collapsed="false">
      <c r="B26" s="4" t="s">
        <v>27</v>
      </c>
    </row>
    <row r="27" customFormat="false" ht="15" hidden="false" customHeight="false" outlineLevel="0" collapsed="false">
      <c r="B27" s="4" t="s">
        <v>28</v>
      </c>
    </row>
    <row r="29" customFormat="false" ht="15" hidden="false" customHeight="false" outlineLevel="0" collapsed="false">
      <c r="B29" s="2" t="s">
        <v>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4" min="3" style="0" width="16"/>
    <col collapsed="false" customWidth="true" hidden="false" outlineLevel="0" max="5" min="5" style="0" width="40"/>
  </cols>
  <sheetData>
    <row r="2" customFormat="false" ht="19.7" hidden="false" customHeight="false" outlineLevel="0" collapsed="false">
      <c r="B2" s="1" t="s">
        <v>30</v>
      </c>
    </row>
    <row r="3" customFormat="false" ht="15" hidden="false" customHeight="false" outlineLevel="0" collapsed="false">
      <c r="B3" s="2" t="s">
        <v>31</v>
      </c>
    </row>
    <row r="5" customFormat="false" ht="26.85" hidden="false" customHeight="false" outlineLevel="0" collapsed="false">
      <c r="B5" s="9" t="s">
        <v>32</v>
      </c>
      <c r="C5" s="9" t="s">
        <v>33</v>
      </c>
      <c r="D5" s="9" t="s">
        <v>34</v>
      </c>
      <c r="E5" s="9" t="s">
        <v>35</v>
      </c>
    </row>
    <row r="6" customFormat="false" ht="15" hidden="false" customHeight="false" outlineLevel="0" collapsed="false">
      <c r="B6" s="5" t="s">
        <v>36</v>
      </c>
      <c r="C6" s="10" t="n">
        <v>5.4</v>
      </c>
      <c r="E6" s="2" t="s">
        <v>37</v>
      </c>
    </row>
    <row r="7" customFormat="false" ht="15" hidden="false" customHeight="false" outlineLevel="0" collapsed="false">
      <c r="B7" s="4" t="s">
        <v>38</v>
      </c>
      <c r="C7" s="11" t="n">
        <v>417000</v>
      </c>
      <c r="D7" s="12" t="n">
        <f aca="false">C7/$C$6</f>
        <v>77222.2222222222</v>
      </c>
      <c r="E7" s="2" t="s">
        <v>39</v>
      </c>
    </row>
    <row r="8" customFormat="false" ht="15" hidden="false" customHeight="false" outlineLevel="0" collapsed="false">
      <c r="B8" s="4" t="s">
        <v>40</v>
      </c>
      <c r="C8" s="11" t="n">
        <v>354200</v>
      </c>
      <c r="D8" s="12" t="n">
        <f aca="false">C8/$C$6</f>
        <v>65592.5925925926</v>
      </c>
      <c r="E8" s="2" t="s">
        <v>41</v>
      </c>
    </row>
    <row r="9" customFormat="false" ht="15" hidden="false" customHeight="false" outlineLevel="0" collapsed="false">
      <c r="B9" s="4" t="s">
        <v>42</v>
      </c>
      <c r="C9" s="11" t="n">
        <v>39000</v>
      </c>
      <c r="D9" s="12" t="n">
        <f aca="false">C9/$C$6</f>
        <v>7222.22222222222</v>
      </c>
      <c r="E9" s="2" t="s">
        <v>43</v>
      </c>
    </row>
    <row r="10" customFormat="false" ht="15" hidden="false" customHeight="false" outlineLevel="0" collapsed="false">
      <c r="B10" s="4" t="s">
        <v>44</v>
      </c>
      <c r="C10" s="11" t="n">
        <v>10862</v>
      </c>
      <c r="D10" s="12" t="n">
        <f aca="false">C10/$C$6</f>
        <v>2011.48148148148</v>
      </c>
      <c r="E10" s="2" t="s">
        <v>45</v>
      </c>
    </row>
    <row r="11" customFormat="false" ht="15" hidden="false" customHeight="false" outlineLevel="0" collapsed="false">
      <c r="B11" s="4" t="s">
        <v>46</v>
      </c>
      <c r="C11" s="11" t="n">
        <v>62541</v>
      </c>
      <c r="D11" s="12" t="n">
        <f aca="false">C11/$C$6</f>
        <v>11581.6666666667</v>
      </c>
      <c r="E11" s="2" t="s">
        <v>47</v>
      </c>
    </row>
    <row r="12" customFormat="false" ht="15" hidden="false" customHeight="false" outlineLevel="0" collapsed="false">
      <c r="B12" s="4" t="s">
        <v>48</v>
      </c>
      <c r="C12" s="11" t="n">
        <v>46998</v>
      </c>
      <c r="D12" s="12" t="n">
        <f aca="false">C12/$C$6</f>
        <v>8703.33333333333</v>
      </c>
      <c r="E12" s="2" t="s">
        <v>49</v>
      </c>
    </row>
    <row r="13" customFormat="false" ht="15" hidden="false" customHeight="false" outlineLevel="0" collapsed="false">
      <c r="B13" s="4" t="s">
        <v>50</v>
      </c>
      <c r="C13" s="11" t="n">
        <v>96821</v>
      </c>
      <c r="D13" s="12" t="n">
        <f aca="false">C13/$C$6</f>
        <v>17929.8148148148</v>
      </c>
      <c r="E13" s="2" t="s">
        <v>51</v>
      </c>
    </row>
    <row r="14" customFormat="false" ht="15" hidden="false" customHeight="false" outlineLevel="0" collapsed="false">
      <c r="B14" s="4" t="s">
        <v>52</v>
      </c>
      <c r="C14" s="11" t="n">
        <v>206132</v>
      </c>
      <c r="D14" s="12" t="n">
        <f aca="false">C14/$C$6</f>
        <v>38172.5925925926</v>
      </c>
      <c r="E14" s="2" t="s">
        <v>53</v>
      </c>
    </row>
    <row r="16" customFormat="false" ht="15" hidden="false" customHeight="false" outlineLevel="0" collapsed="false">
      <c r="B16" s="2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5" min="3" style="0" width="16"/>
    <col collapsed="false" customWidth="true" hidden="false" outlineLevel="0" max="6" min="6" style="0" width="18"/>
    <col collapsed="false" customWidth="true" hidden="false" outlineLevel="0" max="7" min="7" style="0" width="22"/>
  </cols>
  <sheetData>
    <row r="2" customFormat="false" ht="19.7" hidden="false" customHeight="false" outlineLevel="0" collapsed="false">
      <c r="B2" s="1" t="s">
        <v>55</v>
      </c>
    </row>
    <row r="3" customFormat="false" ht="15" hidden="false" customHeight="false" outlineLevel="0" collapsed="false">
      <c r="B3" s="2" t="s">
        <v>56</v>
      </c>
    </row>
    <row r="5" customFormat="false" ht="15" hidden="false" customHeight="false" outlineLevel="0" collapsed="false">
      <c r="B5" s="9" t="s">
        <v>57</v>
      </c>
      <c r="C5" s="9" t="s">
        <v>58</v>
      </c>
      <c r="D5" s="9" t="s">
        <v>59</v>
      </c>
      <c r="E5" s="9" t="s">
        <v>60</v>
      </c>
      <c r="F5" s="9" t="s">
        <v>61</v>
      </c>
      <c r="G5" s="9" t="s">
        <v>62</v>
      </c>
    </row>
    <row r="6" customFormat="false" ht="15" hidden="false" customHeight="false" outlineLevel="0" collapsed="false">
      <c r="B6" s="4" t="s">
        <v>63</v>
      </c>
      <c r="C6" s="13" t="n">
        <v>0.25</v>
      </c>
      <c r="D6" s="13" t="n">
        <v>0.3</v>
      </c>
      <c r="E6" s="13" t="n">
        <v>0.35</v>
      </c>
      <c r="F6" s="2" t="s">
        <v>64</v>
      </c>
      <c r="G6" s="2" t="s">
        <v>65</v>
      </c>
    </row>
    <row r="7" customFormat="false" ht="15" hidden="false" customHeight="false" outlineLevel="0" collapsed="false">
      <c r="B7" s="4" t="s">
        <v>66</v>
      </c>
      <c r="C7" s="14" t="n">
        <f aca="false">'JBS Anchors'!$C$8</f>
        <v>354200</v>
      </c>
      <c r="D7" s="14" t="n">
        <f aca="false">'JBS Anchors'!$C$8</f>
        <v>354200</v>
      </c>
      <c r="E7" s="14" t="n">
        <f aca="false">'JBS Anchors'!$C$8</f>
        <v>354200</v>
      </c>
      <c r="G7" s="2" t="s">
        <v>67</v>
      </c>
    </row>
    <row r="8" customFormat="false" ht="15" hidden="false" customHeight="false" outlineLevel="0" collapsed="false">
      <c r="B8" s="4" t="s">
        <v>68</v>
      </c>
      <c r="C8" s="12" t="n">
        <f aca="false">C6*C7</f>
        <v>88550</v>
      </c>
      <c r="D8" s="12" t="n">
        <f aca="false">D6*D7</f>
        <v>106260</v>
      </c>
      <c r="E8" s="12" t="n">
        <f aca="false">E6*E7</f>
        <v>123970</v>
      </c>
    </row>
    <row r="9" customFormat="false" ht="15" hidden="false" customHeight="false" outlineLevel="0" collapsed="false">
      <c r="B9" s="4" t="s">
        <v>69</v>
      </c>
      <c r="C9" s="13" t="n">
        <v>0.01</v>
      </c>
      <c r="D9" s="13" t="n">
        <v>0.02</v>
      </c>
      <c r="E9" s="13" t="n">
        <v>0.03</v>
      </c>
      <c r="F9" s="2" t="s">
        <v>64</v>
      </c>
      <c r="G9" s="2" t="s">
        <v>70</v>
      </c>
    </row>
    <row r="10" customFormat="false" ht="15" hidden="false" customHeight="false" outlineLevel="0" collapsed="false">
      <c r="B10" s="5" t="s">
        <v>71</v>
      </c>
      <c r="C10" s="15" t="n">
        <f aca="false">C8*C9</f>
        <v>885.5</v>
      </c>
      <c r="D10" s="15" t="n">
        <f aca="false">D8*D9</f>
        <v>2125.2</v>
      </c>
      <c r="E10" s="15" t="n">
        <f aca="false">E8*E9</f>
        <v>3719.1</v>
      </c>
    </row>
    <row r="11" customFormat="false" ht="15" hidden="false" customHeight="false" outlineLevel="0" collapsed="false">
      <c r="B11" s="4" t="s">
        <v>72</v>
      </c>
      <c r="C11" s="16" t="n">
        <v>0.15</v>
      </c>
      <c r="D11" s="16" t="n">
        <v>0.2</v>
      </c>
      <c r="E11" s="16" t="n">
        <v>0.25</v>
      </c>
      <c r="F11" s="2" t="s">
        <v>64</v>
      </c>
      <c r="G11" s="2" t="s">
        <v>73</v>
      </c>
    </row>
    <row r="12" customFormat="false" ht="15" hidden="false" customHeight="false" outlineLevel="0" collapsed="false">
      <c r="B12" s="4" t="s">
        <v>74</v>
      </c>
      <c r="C12" s="12" t="n">
        <f aca="false">C10*C11</f>
        <v>132.825</v>
      </c>
      <c r="D12" s="12" t="n">
        <f aca="false">D10*D11</f>
        <v>425.04</v>
      </c>
      <c r="E12" s="12" t="n">
        <f aca="false">E10*E11</f>
        <v>929.775</v>
      </c>
    </row>
    <row r="13" customFormat="false" ht="15" hidden="false" customHeight="false" outlineLevel="0" collapsed="false">
      <c r="B13" s="4" t="s">
        <v>75</v>
      </c>
      <c r="C13" s="16" t="n">
        <v>0.5</v>
      </c>
      <c r="D13" s="16" t="n">
        <v>0.5</v>
      </c>
      <c r="E13" s="16" t="n">
        <v>0.5</v>
      </c>
      <c r="F13" s="2" t="s">
        <v>64</v>
      </c>
      <c r="G13" s="2" t="s">
        <v>76</v>
      </c>
    </row>
    <row r="14" customFormat="false" ht="15" hidden="false" customHeight="false" outlineLevel="0" collapsed="false">
      <c r="B14" s="5" t="s">
        <v>77</v>
      </c>
      <c r="C14" s="17" t="n">
        <f aca="false">C12*C13</f>
        <v>66.4125</v>
      </c>
      <c r="D14" s="17" t="n">
        <f aca="false">D12*D13</f>
        <v>212.52</v>
      </c>
      <c r="E14" s="17" t="n">
        <f aca="false">E12*E13</f>
        <v>464.8875</v>
      </c>
    </row>
    <row r="15" customFormat="false" ht="15" hidden="false" customHeight="false" outlineLevel="0" collapsed="false">
      <c r="B15" s="4" t="s">
        <v>78</v>
      </c>
      <c r="C15" s="18" t="n">
        <f aca="false">C14/'JBS Anchors'!$C$6</f>
        <v>12.2986111111111</v>
      </c>
      <c r="D15" s="18" t="n">
        <f aca="false">D14/'JBS Anchors'!$C$6</f>
        <v>39.3555555555556</v>
      </c>
      <c r="E15" s="18" t="n">
        <f aca="false">E14/'JBS Anchors'!$C$6</f>
        <v>86.0902777777778</v>
      </c>
    </row>
    <row r="16" customFormat="false" ht="15" hidden="false" customHeight="false" outlineLevel="0" collapsed="false">
      <c r="B16" s="4" t="s">
        <v>79</v>
      </c>
      <c r="C16" s="12" t="n">
        <f aca="false">C10-C14</f>
        <v>819.0875</v>
      </c>
      <c r="D16" s="12" t="n">
        <f aca="false">D10-D14</f>
        <v>1912.68</v>
      </c>
      <c r="E16" s="12" t="n">
        <f aca="false">E10-E14</f>
        <v>3254.2125</v>
      </c>
    </row>
    <row r="17" customFormat="false" ht="15" hidden="false" customHeight="false" outlineLevel="0" collapsed="false">
      <c r="B17" s="4" t="s">
        <v>80</v>
      </c>
      <c r="C17" s="19" t="n">
        <f aca="false">C11*C13</f>
        <v>0.075</v>
      </c>
      <c r="D17" s="19" t="n">
        <f aca="false">D11*D13</f>
        <v>0.1</v>
      </c>
      <c r="E17" s="19" t="n">
        <f aca="false">E11*E13</f>
        <v>0.125</v>
      </c>
    </row>
    <row r="19" customFormat="false" ht="15" hidden="false" customHeight="false" outlineLevel="0" collapsed="false">
      <c r="B19" s="3" t="s">
        <v>81</v>
      </c>
    </row>
    <row r="20" customFormat="false" ht="15" hidden="false" customHeight="false" outlineLevel="0" collapsed="false">
      <c r="B20" s="4" t="s">
        <v>82</v>
      </c>
      <c r="C20" s="13" t="n">
        <v>0.1</v>
      </c>
    </row>
    <row r="21" customFormat="false" ht="15" hidden="false" customHeight="false" outlineLevel="0" collapsed="false">
      <c r="B21" s="4" t="s">
        <v>83</v>
      </c>
      <c r="C21" s="13" t="n">
        <v>0.02</v>
      </c>
    </row>
    <row r="22" customFormat="false" ht="15" hidden="false" customHeight="false" outlineLevel="0" collapsed="false">
      <c r="B22" s="5" t="s">
        <v>84</v>
      </c>
      <c r="C22" s="17" t="n">
        <f aca="false">D14/($C$20-$C$21)</f>
        <v>2656.5</v>
      </c>
      <c r="E22" s="2" t="s">
        <v>85</v>
      </c>
    </row>
    <row r="23" customFormat="false" ht="15" hidden="false" customHeight="false" outlineLevel="0" collapsed="false">
      <c r="B23" s="4" t="s">
        <v>86</v>
      </c>
      <c r="C23" s="12" t="n">
        <f aca="false">C22/'JBS Anchors'!$C$6</f>
        <v>491.944444444444</v>
      </c>
    </row>
    <row r="26" customFormat="false" ht="15" hidden="false" customHeight="false" outlineLevel="0" collapsed="false">
      <c r="B26" s="3" t="s">
        <v>87</v>
      </c>
    </row>
    <row r="27" customFormat="false" ht="15" hidden="false" customHeight="false" outlineLevel="0" collapsed="false">
      <c r="B27" s="20" t="s">
        <v>88</v>
      </c>
      <c r="C27" s="21" t="n">
        <v>0.15</v>
      </c>
      <c r="D27" s="21" t="n">
        <v>0.2</v>
      </c>
      <c r="E27" s="21" t="n">
        <v>0.25</v>
      </c>
    </row>
    <row r="28" customFormat="false" ht="15" hidden="false" customHeight="false" outlineLevel="0" collapsed="false">
      <c r="B28" s="21" t="n">
        <v>0.01</v>
      </c>
      <c r="C28" s="12" t="n">
        <f aca="false">$D$8*$B28*C$27*0.5</f>
        <v>79.695</v>
      </c>
      <c r="D28" s="12" t="n">
        <f aca="false">$D$8*$B28*D$27*0.5</f>
        <v>106.26</v>
      </c>
      <c r="E28" s="12" t="n">
        <f aca="false">$D$8*$B28*E$27*0.5</f>
        <v>132.825</v>
      </c>
    </row>
    <row r="29" customFormat="false" ht="15" hidden="false" customHeight="false" outlineLevel="0" collapsed="false">
      <c r="B29" s="21" t="n">
        <v>0.02</v>
      </c>
      <c r="C29" s="12" t="n">
        <f aca="false">$D$8*$B29*C$27*0.5</f>
        <v>159.39</v>
      </c>
      <c r="D29" s="12" t="n">
        <f aca="false">$D$8*$B29*D$27*0.5</f>
        <v>212.52</v>
      </c>
      <c r="E29" s="12" t="n">
        <f aca="false">$D$8*$B29*E$27*0.5</f>
        <v>265.65</v>
      </c>
    </row>
    <row r="30" customFormat="false" ht="15" hidden="false" customHeight="false" outlineLevel="0" collapsed="false">
      <c r="B30" s="21" t="n">
        <v>0.03</v>
      </c>
      <c r="C30" s="12" t="n">
        <f aca="false">$D$8*$B30*C$27*0.5</f>
        <v>239.085</v>
      </c>
      <c r="D30" s="12" t="n">
        <f aca="false">$D$8*$B30*D$27*0.5</f>
        <v>318.78</v>
      </c>
      <c r="E30" s="12" t="n">
        <f aca="false">$D$8*$B30*E$27*0.5</f>
        <v>398.475</v>
      </c>
    </row>
    <row r="32" customFormat="false" ht="15" hidden="false" customHeight="false" outlineLevel="0" collapsed="false">
      <c r="B32" s="2" t="s">
        <v>89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6" min="3" style="0" width="16"/>
    <col collapsed="false" customWidth="true" hidden="false" outlineLevel="0" max="7" min="7" style="0" width="24"/>
  </cols>
  <sheetData>
    <row r="2" customFormat="false" ht="19.7" hidden="false" customHeight="false" outlineLevel="0" collapsed="false">
      <c r="B2" s="1" t="s">
        <v>90</v>
      </c>
    </row>
    <row r="3" customFormat="false" ht="15" hidden="false" customHeight="false" outlineLevel="0" collapsed="false">
      <c r="B3" s="2" t="s">
        <v>91</v>
      </c>
    </row>
    <row r="5" customFormat="false" ht="15" hidden="false" customHeight="false" outlineLevel="0" collapsed="false">
      <c r="B5" s="9" t="s">
        <v>57</v>
      </c>
      <c r="C5" s="9" t="s">
        <v>58</v>
      </c>
      <c r="D5" s="9" t="s">
        <v>59</v>
      </c>
      <c r="E5" s="9" t="s">
        <v>60</v>
      </c>
      <c r="F5" s="9" t="s">
        <v>61</v>
      </c>
      <c r="G5" s="9" t="s">
        <v>62</v>
      </c>
    </row>
    <row r="6" customFormat="false" ht="15" hidden="false" customHeight="false" outlineLevel="0" collapsed="false">
      <c r="B6" s="4" t="s">
        <v>92</v>
      </c>
      <c r="C6" s="14" t="n">
        <f aca="false">'JBS Anchors'!$C$7</f>
        <v>417000</v>
      </c>
      <c r="D6" s="14" t="n">
        <f aca="false">'JBS Anchors'!$C$7</f>
        <v>417000</v>
      </c>
      <c r="E6" s="14" t="n">
        <f aca="false">'JBS Anchors'!$C$7</f>
        <v>417000</v>
      </c>
    </row>
    <row r="7" customFormat="false" ht="15" hidden="false" customHeight="false" outlineLevel="0" collapsed="false">
      <c r="B7" s="4" t="s">
        <v>93</v>
      </c>
      <c r="C7" s="13" t="n">
        <v>0.01</v>
      </c>
      <c r="D7" s="13" t="n">
        <v>0.03</v>
      </c>
      <c r="E7" s="13" t="n">
        <v>0.05</v>
      </c>
      <c r="F7" s="2" t="s">
        <v>64</v>
      </c>
      <c r="G7" s="2" t="s">
        <v>94</v>
      </c>
    </row>
    <row r="8" customFormat="false" ht="15" hidden="false" customHeight="false" outlineLevel="0" collapsed="false">
      <c r="B8" s="5" t="s">
        <v>95</v>
      </c>
      <c r="C8" s="15" t="n">
        <f aca="false">C6*C7</f>
        <v>4170</v>
      </c>
      <c r="D8" s="15" t="n">
        <f aca="false">D6*D7</f>
        <v>12510</v>
      </c>
      <c r="E8" s="15" t="n">
        <f aca="false">E6*E7</f>
        <v>20850</v>
      </c>
    </row>
    <row r="9" customFormat="false" ht="15" hidden="false" customHeight="false" outlineLevel="0" collapsed="false">
      <c r="B9" s="4" t="s">
        <v>96</v>
      </c>
      <c r="C9" s="16" t="n">
        <v>0.15</v>
      </c>
      <c r="D9" s="16" t="n">
        <v>0.2</v>
      </c>
      <c r="E9" s="16" t="n">
        <v>0.25</v>
      </c>
      <c r="F9" s="2" t="s">
        <v>64</v>
      </c>
      <c r="G9" s="2" t="s">
        <v>97</v>
      </c>
    </row>
    <row r="10" customFormat="false" ht="15" hidden="false" customHeight="false" outlineLevel="0" collapsed="false">
      <c r="B10" s="5" t="s">
        <v>98</v>
      </c>
      <c r="C10" s="17" t="n">
        <f aca="false">C8*C9</f>
        <v>625.5</v>
      </c>
      <c r="D10" s="17" t="n">
        <f aca="false">D8*D9</f>
        <v>2502</v>
      </c>
      <c r="E10" s="17" t="n">
        <f aca="false">E8*E9</f>
        <v>5212.5</v>
      </c>
    </row>
    <row r="11" customFormat="false" ht="15" hidden="false" customHeight="false" outlineLevel="0" collapsed="false">
      <c r="B11" s="4" t="s">
        <v>99</v>
      </c>
      <c r="C11" s="14" t="n">
        <f aca="false">'JBS Anchors'!$C$9</f>
        <v>39000</v>
      </c>
      <c r="D11" s="14" t="n">
        <f aca="false">'JBS Anchors'!$C$9</f>
        <v>39000</v>
      </c>
      <c r="E11" s="14" t="n">
        <f aca="false">'JBS Anchors'!$C$9</f>
        <v>39000</v>
      </c>
    </row>
    <row r="12" customFormat="false" ht="15" hidden="false" customHeight="false" outlineLevel="0" collapsed="false">
      <c r="B12" s="4" t="s">
        <v>100</v>
      </c>
      <c r="C12" s="19" t="n">
        <f aca="false">C10/C11</f>
        <v>0.0160384615384615</v>
      </c>
      <c r="D12" s="19" t="n">
        <f aca="false">D10/D11</f>
        <v>0.0641538461538462</v>
      </c>
      <c r="E12" s="19" t="n">
        <f aca="false">E10/E11</f>
        <v>0.133653846153846</v>
      </c>
    </row>
    <row r="15" customFormat="false" ht="15" hidden="false" customHeight="false" outlineLevel="0" collapsed="false">
      <c r="B15" s="3" t="s">
        <v>101</v>
      </c>
    </row>
    <row r="16" customFormat="false" ht="15" hidden="false" customHeight="false" outlineLevel="0" collapsed="false">
      <c r="B16" s="4" t="s">
        <v>102</v>
      </c>
      <c r="C16" s="14" t="n">
        <f aca="false">'JBS Anchors'!$C$7</f>
        <v>417000</v>
      </c>
    </row>
    <row r="17" customFormat="false" ht="15" hidden="false" customHeight="false" outlineLevel="0" collapsed="false">
      <c r="B17" s="5" t="s">
        <v>103</v>
      </c>
      <c r="C17" s="15" t="n">
        <f aca="false">C16*3</f>
        <v>1251000</v>
      </c>
    </row>
    <row r="18" customFormat="false" ht="15" hidden="false" customHeight="false" outlineLevel="0" collapsed="false">
      <c r="B18" s="4" t="s">
        <v>104</v>
      </c>
      <c r="C18" s="12" t="n">
        <f aca="false">C17-C16</f>
        <v>834000</v>
      </c>
    </row>
    <row r="19" customFormat="false" ht="15" hidden="false" customHeight="false" outlineLevel="0" collapsed="false">
      <c r="B19" s="4" t="s">
        <v>105</v>
      </c>
      <c r="C19" s="12" t="n">
        <f aca="false">D8</f>
        <v>12510</v>
      </c>
    </row>
    <row r="20" customFormat="false" ht="15" hidden="false" customHeight="false" outlineLevel="0" collapsed="false">
      <c r="B20" s="4" t="s">
        <v>106</v>
      </c>
      <c r="C20" s="19" t="n">
        <f aca="false">C19/C18</f>
        <v>0.015</v>
      </c>
    </row>
    <row r="22" customFormat="false" ht="15" hidden="false" customHeight="false" outlineLevel="0" collapsed="false">
      <c r="B22" s="5" t="s">
        <v>107</v>
      </c>
    </row>
    <row r="23" customFormat="false" ht="15" hidden="false" customHeight="false" outlineLevel="0" collapsed="false">
      <c r="B23" s="4" t="s">
        <v>108</v>
      </c>
      <c r="C23" s="19" t="n">
        <f aca="false">3^(1/10)-1</f>
        <v>0.116123174033904</v>
      </c>
    </row>
    <row r="24" customFormat="false" ht="15" hidden="false" customHeight="false" outlineLevel="0" collapsed="false">
      <c r="B24" s="4" t="s">
        <v>109</v>
      </c>
      <c r="C24" s="19" t="n">
        <f aca="false">3^(1/15)-1</f>
        <v>0.0759896247253458</v>
      </c>
    </row>
    <row r="25" customFormat="false" ht="15" hidden="false" customHeight="false" outlineLevel="0" collapsed="false">
      <c r="B25" s="4" t="s">
        <v>110</v>
      </c>
      <c r="C25" s="19" t="n">
        <f aca="false">3^(1/20)-1</f>
        <v>0.056467308549538</v>
      </c>
    </row>
    <row r="27" customFormat="false" ht="15" hidden="false" customHeight="false" outlineLevel="0" collapsed="false">
      <c r="B27" s="2" t="s">
        <v>111</v>
      </c>
    </row>
    <row r="28" customFormat="false" ht="15" hidden="false" customHeight="false" outlineLevel="0" collapsed="false">
      <c r="B28" s="2" t="s">
        <v>112</v>
      </c>
    </row>
    <row r="29" customFormat="false" ht="15" hidden="false" customHeight="false" outlineLevel="0" collapsed="false">
      <c r="B29" s="2" t="s">
        <v>113</v>
      </c>
    </row>
    <row r="30" customFormat="false" ht="15" hidden="false" customHeight="false" outlineLevel="0" collapsed="false">
      <c r="B30" s="2" t="s">
        <v>114</v>
      </c>
    </row>
    <row r="33" customFormat="false" ht="15" hidden="false" customHeight="false" outlineLevel="0" collapsed="false">
      <c r="B33" s="3" t="s">
        <v>115</v>
      </c>
    </row>
    <row r="34" customFormat="false" ht="26.85" hidden="false" customHeight="false" outlineLevel="0" collapsed="false">
      <c r="B34" s="9" t="s">
        <v>116</v>
      </c>
      <c r="C34" s="9" t="s">
        <v>117</v>
      </c>
      <c r="D34" s="9" t="s">
        <v>118</v>
      </c>
      <c r="E34" s="9"/>
      <c r="F34" s="9"/>
      <c r="G34" s="9"/>
    </row>
    <row r="35" customFormat="false" ht="15" hidden="false" customHeight="false" outlineLevel="0" collapsed="false">
      <c r="B35" s="4" t="s">
        <v>119</v>
      </c>
      <c r="C35" s="4" t="s">
        <v>120</v>
      </c>
      <c r="D35" s="7" t="s">
        <v>121</v>
      </c>
    </row>
    <row r="36" customFormat="false" ht="15" hidden="false" customHeight="false" outlineLevel="0" collapsed="false">
      <c r="B36" s="4" t="s">
        <v>122</v>
      </c>
      <c r="C36" s="4" t="s">
        <v>123</v>
      </c>
      <c r="D36" s="7" t="s">
        <v>124</v>
      </c>
    </row>
    <row r="37" customFormat="false" ht="15" hidden="false" customHeight="false" outlineLevel="0" collapsed="false">
      <c r="B37" s="4" t="s">
        <v>125</v>
      </c>
      <c r="C37" s="4" t="s">
        <v>126</v>
      </c>
      <c r="D37" s="7" t="s">
        <v>127</v>
      </c>
    </row>
    <row r="38" customFormat="false" ht="15" hidden="false" customHeight="false" outlineLevel="0" collapsed="false">
      <c r="B38" s="4" t="s">
        <v>128</v>
      </c>
      <c r="C38" s="4" t="s">
        <v>129</v>
      </c>
      <c r="D38" s="7" t="s">
        <v>130</v>
      </c>
    </row>
    <row r="39" customFormat="false" ht="15" hidden="false" customHeight="false" outlineLevel="0" collapsed="false">
      <c r="B39" s="4" t="s">
        <v>131</v>
      </c>
      <c r="C39" s="4" t="s">
        <v>132</v>
      </c>
      <c r="D39" s="7" t="s">
        <v>133</v>
      </c>
    </row>
    <row r="41" customFormat="false" ht="15" hidden="false" customHeight="false" outlineLevel="0" collapsed="false">
      <c r="B41" s="2" t="s">
        <v>134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4" min="3" style="0" width="18"/>
    <col collapsed="false" customWidth="true" hidden="false" outlineLevel="0" max="5" min="5" style="0" width="40"/>
  </cols>
  <sheetData>
    <row r="2" customFormat="false" ht="19.7" hidden="false" customHeight="false" outlineLevel="0" collapsed="false">
      <c r="B2" s="1" t="s">
        <v>135</v>
      </c>
    </row>
    <row r="3" customFormat="false" ht="15" hidden="false" customHeight="false" outlineLevel="0" collapsed="false">
      <c r="B3" s="2" t="s">
        <v>136</v>
      </c>
    </row>
    <row r="5" customFormat="false" ht="15" hidden="false" customHeight="false" outlineLevel="0" collapsed="false">
      <c r="B5" s="9" t="s">
        <v>137</v>
      </c>
      <c r="C5" s="9" t="s">
        <v>138</v>
      </c>
      <c r="D5" s="9" t="s">
        <v>139</v>
      </c>
      <c r="E5" s="9" t="s">
        <v>140</v>
      </c>
    </row>
    <row r="6" customFormat="false" ht="15" hidden="false" customHeight="false" outlineLevel="0" collapsed="false">
      <c r="B6" s="4" t="s">
        <v>141</v>
      </c>
      <c r="C6" s="14" t="n">
        <f aca="false">'JBS Anchors'!$C$11</f>
        <v>62541</v>
      </c>
      <c r="D6" s="12" t="n">
        <f aca="false">C6/'JBS Anchors'!$C$6</f>
        <v>11581.6666666667</v>
      </c>
      <c r="E6" s="2" t="s">
        <v>67</v>
      </c>
    </row>
    <row r="7" customFormat="false" ht="15" hidden="false" customHeight="false" outlineLevel="0" collapsed="false">
      <c r="B7" s="4" t="s">
        <v>142</v>
      </c>
      <c r="C7" s="13" t="n">
        <v>0.15</v>
      </c>
      <c r="E7" s="2" t="s">
        <v>143</v>
      </c>
    </row>
    <row r="8" customFormat="false" ht="15" hidden="false" customHeight="false" outlineLevel="0" collapsed="false">
      <c r="B8" s="4" t="s">
        <v>144</v>
      </c>
      <c r="C8" s="12" t="n">
        <f aca="false">C6*C7</f>
        <v>9381.15</v>
      </c>
      <c r="D8" s="12" t="n">
        <f aca="false">C8/'JBS Anchors'!$C$6</f>
        <v>1737.25</v>
      </c>
      <c r="E8" s="2" t="s">
        <v>145</v>
      </c>
    </row>
    <row r="9" customFormat="false" ht="15" hidden="false" customHeight="false" outlineLevel="0" collapsed="false">
      <c r="B9" s="4" t="s">
        <v>146</v>
      </c>
      <c r="C9" s="22" t="n">
        <v>3</v>
      </c>
      <c r="E9" s="2" t="s">
        <v>147</v>
      </c>
    </row>
    <row r="10" customFormat="false" ht="15" hidden="false" customHeight="false" outlineLevel="0" collapsed="false">
      <c r="B10" s="4" t="s">
        <v>148</v>
      </c>
      <c r="C10" s="12" t="n">
        <f aca="false">C8*C9</f>
        <v>28143.45</v>
      </c>
      <c r="D10" s="12" t="n">
        <f aca="false">C10/'JBS Anchors'!$C$6</f>
        <v>5211.75</v>
      </c>
      <c r="E10" s="2" t="s">
        <v>149</v>
      </c>
    </row>
    <row r="11" customFormat="false" ht="15" hidden="false" customHeight="false" outlineLevel="0" collapsed="false">
      <c r="B11" s="5" t="s">
        <v>150</v>
      </c>
      <c r="C11" s="15" t="n">
        <f aca="false">C10-C8</f>
        <v>18762.3</v>
      </c>
      <c r="D11" s="12" t="n">
        <f aca="false">C11/'JBS Anchors'!$C$6</f>
        <v>3474.5</v>
      </c>
      <c r="E11" s="2" t="s">
        <v>151</v>
      </c>
    </row>
    <row r="12" customFormat="false" ht="15" hidden="false" customHeight="false" outlineLevel="0" collapsed="false">
      <c r="B12" s="4" t="s">
        <v>152</v>
      </c>
      <c r="C12" s="13" t="n">
        <v>0.34</v>
      </c>
      <c r="E12" s="2" t="s">
        <v>153</v>
      </c>
    </row>
    <row r="13" customFormat="false" ht="15" hidden="false" customHeight="false" outlineLevel="0" collapsed="false">
      <c r="B13" s="5" t="s">
        <v>154</v>
      </c>
      <c r="C13" s="17" t="n">
        <f aca="false">C11*(1-C12)</f>
        <v>12383.118</v>
      </c>
      <c r="D13" s="12" t="n">
        <f aca="false">C13/'JBS Anchors'!$C$6</f>
        <v>2293.17</v>
      </c>
      <c r="E13" s="2" t="s">
        <v>155</v>
      </c>
    </row>
    <row r="14" customFormat="false" ht="15" hidden="false" customHeight="false" outlineLevel="0" collapsed="false">
      <c r="B14" s="4" t="s">
        <v>48</v>
      </c>
      <c r="C14" s="14" t="n">
        <f aca="false">'JBS Anchors'!$C$12</f>
        <v>46998</v>
      </c>
      <c r="D14" s="12" t="n">
        <f aca="false">C14/'JBS Anchors'!$C$6</f>
        <v>8703.33333333333</v>
      </c>
      <c r="E14" s="2" t="s">
        <v>67</v>
      </c>
    </row>
    <row r="15" customFormat="false" ht="15" hidden="false" customHeight="false" outlineLevel="0" collapsed="false">
      <c r="B15" s="4" t="s">
        <v>156</v>
      </c>
      <c r="C15" s="19" t="n">
        <f aca="false">C13/C14</f>
        <v>0.263481807736499</v>
      </c>
      <c r="E15" s="2" t="s">
        <v>157</v>
      </c>
    </row>
    <row r="16" customFormat="false" ht="15" hidden="false" customHeight="false" outlineLevel="0" collapsed="false">
      <c r="B16" s="4" t="s">
        <v>158</v>
      </c>
      <c r="C16" s="13" t="n">
        <v>0.5</v>
      </c>
      <c r="E16" s="2" t="s">
        <v>159</v>
      </c>
    </row>
    <row r="17" customFormat="false" ht="15" hidden="false" customHeight="false" outlineLevel="0" collapsed="false">
      <c r="B17" s="5" t="s">
        <v>160</v>
      </c>
      <c r="C17" s="17" t="n">
        <f aca="false">C11*C16</f>
        <v>9381.15</v>
      </c>
      <c r="D17" s="12" t="n">
        <f aca="false">C17/'JBS Anchors'!$C$6</f>
        <v>1737.25</v>
      </c>
      <c r="E17" s="2" t="s">
        <v>161</v>
      </c>
    </row>
    <row r="19" customFormat="false" ht="15" hidden="false" customHeight="false" outlineLevel="0" collapsed="false">
      <c r="B19" s="4" t="s">
        <v>44</v>
      </c>
      <c r="C19" s="14" t="n">
        <f aca="false">'JBS Anchors'!$C$10</f>
        <v>10862</v>
      </c>
      <c r="D19" s="12" t="n">
        <f aca="false">C19/'JBS Anchors'!$C$6</f>
        <v>2011.48148148148</v>
      </c>
      <c r="E19" s="2" t="s">
        <v>162</v>
      </c>
    </row>
    <row r="21" customFormat="false" ht="15" hidden="false" customHeight="false" outlineLevel="0" collapsed="false">
      <c r="B21" s="2" t="s">
        <v>163</v>
      </c>
    </row>
    <row r="22" customFormat="false" ht="15" hidden="false" customHeight="false" outlineLevel="0" collapsed="false">
      <c r="B22" s="2" t="s">
        <v>164</v>
      </c>
    </row>
    <row r="23" customFormat="false" ht="15" hidden="false" customHeight="false" outlineLevel="0" collapsed="false">
      <c r="B23" s="2" t="s">
        <v>165</v>
      </c>
    </row>
    <row r="24" customFormat="false" ht="15" hidden="false" customHeight="false" outlineLevel="0" collapsed="false">
      <c r="B24" s="2" t="s">
        <v>166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4" min="3" style="0" width="18"/>
    <col collapsed="false" customWidth="true" hidden="false" outlineLevel="0" max="5" min="5" style="0" width="40"/>
  </cols>
  <sheetData>
    <row r="2" customFormat="false" ht="19.7" hidden="false" customHeight="false" outlineLevel="0" collapsed="false">
      <c r="B2" s="1" t="s">
        <v>167</v>
      </c>
    </row>
    <row r="3" customFormat="false" ht="15" hidden="false" customHeight="false" outlineLevel="0" collapsed="false">
      <c r="B3" s="2" t="s">
        <v>168</v>
      </c>
    </row>
    <row r="5" customFormat="false" ht="15" hidden="false" customHeight="false" outlineLevel="0" collapsed="false">
      <c r="B5" s="3" t="s">
        <v>169</v>
      </c>
    </row>
    <row r="6" customFormat="false" ht="15" hidden="false" customHeight="false" outlineLevel="0" collapsed="false">
      <c r="B6" s="5" t="s">
        <v>170</v>
      </c>
      <c r="C6" s="23" t="s">
        <v>171</v>
      </c>
      <c r="D6" s="23"/>
      <c r="E6" s="23"/>
    </row>
    <row r="7" customFormat="false" ht="15" hidden="false" customHeight="false" outlineLevel="0" collapsed="false">
      <c r="B7" s="5" t="s">
        <v>172</v>
      </c>
      <c r="C7" s="23" t="s">
        <v>173</v>
      </c>
      <c r="D7" s="23"/>
      <c r="E7" s="23"/>
    </row>
    <row r="8" customFormat="false" ht="15" hidden="false" customHeight="false" outlineLevel="0" collapsed="false">
      <c r="B8" s="5" t="s">
        <v>174</v>
      </c>
      <c r="C8" s="23" t="s">
        <v>175</v>
      </c>
      <c r="D8" s="23"/>
      <c r="E8" s="23"/>
    </row>
    <row r="9" customFormat="false" ht="15" hidden="false" customHeight="false" outlineLevel="0" collapsed="false">
      <c r="B9" s="5" t="s">
        <v>176</v>
      </c>
      <c r="C9" s="23" t="s">
        <v>177</v>
      </c>
      <c r="D9" s="23"/>
      <c r="E9" s="23"/>
    </row>
    <row r="11" customFormat="false" ht="15" hidden="false" customHeight="false" outlineLevel="0" collapsed="false">
      <c r="B11" s="3" t="s">
        <v>178</v>
      </c>
    </row>
    <row r="12" customFormat="false" ht="42" hidden="false" customHeight="true" outlineLevel="0" collapsed="false">
      <c r="B12" s="5" t="s">
        <v>179</v>
      </c>
      <c r="C12" s="24" t="s">
        <v>180</v>
      </c>
      <c r="D12" s="24"/>
      <c r="E12" s="24"/>
    </row>
    <row r="13" customFormat="false" ht="42" hidden="false" customHeight="true" outlineLevel="0" collapsed="false">
      <c r="B13" s="5" t="s">
        <v>181</v>
      </c>
      <c r="C13" s="24" t="s">
        <v>182</v>
      </c>
      <c r="D13" s="24"/>
      <c r="E13" s="24"/>
    </row>
    <row r="14" customFormat="false" ht="42" hidden="false" customHeight="true" outlineLevel="0" collapsed="false">
      <c r="B14" s="5" t="s">
        <v>183</v>
      </c>
      <c r="C14" s="24" t="s">
        <v>184</v>
      </c>
      <c r="D14" s="24"/>
      <c r="E14" s="24"/>
    </row>
    <row r="16" customFormat="false" ht="15" hidden="false" customHeight="false" outlineLevel="0" collapsed="false">
      <c r="B16" s="3" t="s">
        <v>185</v>
      </c>
    </row>
    <row r="17" customFormat="false" ht="15" hidden="false" customHeight="false" outlineLevel="0" collapsed="false">
      <c r="B17" s="23" t="s">
        <v>186</v>
      </c>
      <c r="C17" s="23"/>
      <c r="D17" s="23"/>
      <c r="E17" s="23"/>
    </row>
    <row r="18" customFormat="false" ht="15" hidden="false" customHeight="false" outlineLevel="0" collapsed="false">
      <c r="B18" s="23" t="s">
        <v>187</v>
      </c>
      <c r="C18" s="23"/>
      <c r="D18" s="23"/>
      <c r="E18" s="23"/>
    </row>
    <row r="19" customFormat="false" ht="15" hidden="false" customHeight="false" outlineLevel="0" collapsed="false">
      <c r="B19" s="23" t="s">
        <v>188</v>
      </c>
      <c r="C19" s="23"/>
      <c r="D19" s="23"/>
      <c r="E19" s="23"/>
    </row>
    <row r="20" customFormat="false" ht="15" hidden="false" customHeight="false" outlineLevel="0" collapsed="false">
      <c r="B20" s="23" t="s">
        <v>189</v>
      </c>
      <c r="C20" s="23"/>
      <c r="D20" s="23"/>
      <c r="E20" s="23"/>
    </row>
    <row r="22" customFormat="false" ht="15" hidden="false" customHeight="false" outlineLevel="0" collapsed="false">
      <c r="B22" s="3" t="s">
        <v>190</v>
      </c>
    </row>
    <row r="23" customFormat="false" ht="15" hidden="false" customHeight="false" outlineLevel="0" collapsed="false">
      <c r="B23" s="9" t="s">
        <v>191</v>
      </c>
      <c r="C23" s="9" t="s">
        <v>192</v>
      </c>
      <c r="D23" s="9"/>
      <c r="E23" s="9" t="s">
        <v>62</v>
      </c>
    </row>
    <row r="24" customFormat="false" ht="15" hidden="false" customHeight="false" outlineLevel="0" collapsed="false">
      <c r="B24" s="4" t="s">
        <v>193</v>
      </c>
      <c r="C24" s="25" t="n">
        <v>100000</v>
      </c>
      <c r="E24" s="2" t="s">
        <v>194</v>
      </c>
    </row>
    <row r="25" customFormat="false" ht="15" hidden="false" customHeight="false" outlineLevel="0" collapsed="false">
      <c r="B25" s="4" t="s">
        <v>195</v>
      </c>
      <c r="C25" s="25" t="n">
        <v>150</v>
      </c>
      <c r="E25" s="2" t="s">
        <v>196</v>
      </c>
    </row>
    <row r="26" customFormat="false" ht="15" hidden="false" customHeight="false" outlineLevel="0" collapsed="false">
      <c r="B26" s="5" t="s">
        <v>197</v>
      </c>
      <c r="C26" s="26" t="n">
        <f aca="false">C24*C25/1000000</f>
        <v>15</v>
      </c>
      <c r="E26" s="2" t="s">
        <v>198</v>
      </c>
    </row>
    <row r="28" customFormat="false" ht="15" hidden="false" customHeight="false" outlineLevel="0" collapsed="false">
      <c r="B28" s="2" t="s">
        <v>199</v>
      </c>
    </row>
    <row r="29" customFormat="false" ht="15" hidden="false" customHeight="false" outlineLevel="0" collapsed="false">
      <c r="B29" s="2" t="s">
        <v>200</v>
      </c>
    </row>
    <row r="31" customFormat="false" ht="15" hidden="false" customHeight="false" outlineLevel="0" collapsed="false">
      <c r="B31" s="3" t="s">
        <v>201</v>
      </c>
    </row>
    <row r="32" customFormat="false" ht="15" hidden="false" customHeight="false" outlineLevel="0" collapsed="false">
      <c r="B32" s="23" t="s">
        <v>202</v>
      </c>
      <c r="C32" s="23"/>
      <c r="D32" s="23"/>
      <c r="E32" s="23"/>
    </row>
    <row r="33" customFormat="false" ht="15" hidden="false" customHeight="false" outlineLevel="0" collapsed="false">
      <c r="B33" s="27" t="s">
        <v>203</v>
      </c>
      <c r="C33" s="27"/>
      <c r="D33" s="27"/>
      <c r="E33" s="27"/>
    </row>
    <row r="34" customFormat="false" ht="15" hidden="false" customHeight="false" outlineLevel="0" collapsed="false">
      <c r="B34" s="27" t="s">
        <v>204</v>
      </c>
      <c r="C34" s="27"/>
      <c r="D34" s="27"/>
      <c r="E34" s="27"/>
    </row>
    <row r="35" customFormat="false" ht="15" hidden="false" customHeight="false" outlineLevel="0" collapsed="false">
      <c r="B35" s="23" t="s">
        <v>205</v>
      </c>
      <c r="C35" s="23"/>
      <c r="D35" s="23"/>
      <c r="E35" s="23"/>
    </row>
    <row r="36" customFormat="false" ht="15" hidden="false" customHeight="false" outlineLevel="0" collapsed="false">
      <c r="B36" s="27" t="s">
        <v>206</v>
      </c>
      <c r="C36" s="27"/>
      <c r="D36" s="27"/>
      <c r="E36" s="27"/>
    </row>
    <row r="37" customFormat="false" ht="15" hidden="false" customHeight="false" outlineLevel="0" collapsed="false">
      <c r="B37" s="27" t="s">
        <v>207</v>
      </c>
      <c r="C37" s="27"/>
      <c r="D37" s="27"/>
      <c r="E37" s="27"/>
    </row>
    <row r="38" customFormat="false" ht="15" hidden="false" customHeight="false" outlineLevel="0" collapsed="false">
      <c r="B38" s="23" t="s">
        <v>208</v>
      </c>
      <c r="C38" s="23"/>
      <c r="D38" s="23"/>
      <c r="E38" s="23"/>
    </row>
    <row r="39" customFormat="false" ht="15" hidden="false" customHeight="false" outlineLevel="0" collapsed="false">
      <c r="B39" s="27" t="s">
        <v>209</v>
      </c>
      <c r="C39" s="27"/>
      <c r="D39" s="27"/>
      <c r="E39" s="27"/>
    </row>
    <row r="41" customFormat="false" ht="15" hidden="false" customHeight="false" outlineLevel="0" collapsed="false">
      <c r="B41" s="2" t="s">
        <v>210</v>
      </c>
    </row>
    <row r="42" customFormat="false" ht="15" hidden="false" customHeight="false" outlineLevel="0" collapsed="false">
      <c r="B42" s="2" t="s">
        <v>211</v>
      </c>
    </row>
    <row r="43" customFormat="false" ht="15" hidden="false" customHeight="false" outlineLevel="0" collapsed="false">
      <c r="B43" s="2" t="s">
        <v>212</v>
      </c>
    </row>
  </sheetData>
  <mergeCells count="19">
    <mergeCell ref="C6:E6"/>
    <mergeCell ref="C7:E7"/>
    <mergeCell ref="C8:E8"/>
    <mergeCell ref="C9:E9"/>
    <mergeCell ref="C12:E12"/>
    <mergeCell ref="C13:E13"/>
    <mergeCell ref="C14:E14"/>
    <mergeCell ref="B17:E17"/>
    <mergeCell ref="B18:E18"/>
    <mergeCell ref="B19:E19"/>
    <mergeCell ref="B20:E20"/>
    <mergeCell ref="B32:E32"/>
    <mergeCell ref="B33:E33"/>
    <mergeCell ref="B34:E34"/>
    <mergeCell ref="B35:E35"/>
    <mergeCell ref="B36:E36"/>
    <mergeCell ref="B37:E37"/>
    <mergeCell ref="B38:E38"/>
    <mergeCell ref="B39:E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6"/>
    <col collapsed="false" customWidth="true" hidden="false" outlineLevel="0" max="3" min="3" style="0" width="60"/>
  </cols>
  <sheetData>
    <row r="2" customFormat="false" ht="19.7" hidden="false" customHeight="false" outlineLevel="0" collapsed="false">
      <c r="B2" s="1" t="s">
        <v>213</v>
      </c>
    </row>
    <row r="4" customFormat="false" ht="15" hidden="false" customHeight="false" outlineLevel="0" collapsed="false">
      <c r="B4" s="3" t="s">
        <v>214</v>
      </c>
    </row>
    <row r="5" customFormat="false" ht="15" hidden="false" customHeight="false" outlineLevel="0" collapsed="false">
      <c r="B5" s="4" t="s">
        <v>215</v>
      </c>
      <c r="C5" s="2" t="s">
        <v>216</v>
      </c>
    </row>
    <row r="6" customFormat="false" ht="15" hidden="false" customHeight="false" outlineLevel="0" collapsed="false">
      <c r="B6" s="4" t="s">
        <v>217</v>
      </c>
      <c r="C6" s="2" t="s">
        <v>218</v>
      </c>
    </row>
    <row r="7" customFormat="false" ht="15" hidden="false" customHeight="false" outlineLevel="0" collapsed="false">
      <c r="B7" s="4" t="s">
        <v>219</v>
      </c>
      <c r="C7" s="2" t="s">
        <v>220</v>
      </c>
    </row>
    <row r="8" customFormat="false" ht="15" hidden="false" customHeight="false" outlineLevel="0" collapsed="false">
      <c r="B8" s="4" t="s">
        <v>221</v>
      </c>
      <c r="C8" s="2" t="s">
        <v>222</v>
      </c>
    </row>
    <row r="10" customFormat="false" ht="15" hidden="false" customHeight="false" outlineLevel="0" collapsed="false">
      <c r="B10" s="3" t="s">
        <v>223</v>
      </c>
    </row>
    <row r="11" customFormat="false" ht="30" hidden="false" customHeight="true" outlineLevel="0" collapsed="false">
      <c r="B11" s="24" t="s">
        <v>224</v>
      </c>
      <c r="C11" s="24"/>
    </row>
    <row r="12" customFormat="false" ht="30" hidden="false" customHeight="true" outlineLevel="0" collapsed="false">
      <c r="B12" s="24" t="s">
        <v>225</v>
      </c>
      <c r="C12" s="24"/>
    </row>
    <row r="13" customFormat="false" ht="30" hidden="false" customHeight="true" outlineLevel="0" collapsed="false">
      <c r="B13" s="24" t="s">
        <v>226</v>
      </c>
      <c r="C13" s="24"/>
    </row>
    <row r="14" customFormat="false" ht="30" hidden="false" customHeight="true" outlineLevel="0" collapsed="false">
      <c r="B14" s="24" t="s">
        <v>227</v>
      </c>
      <c r="C14" s="24"/>
    </row>
    <row r="15" customFormat="false" ht="30" hidden="false" customHeight="true" outlineLevel="0" collapsed="false">
      <c r="B15" s="24" t="s">
        <v>228</v>
      </c>
      <c r="C15" s="24"/>
    </row>
    <row r="16" customFormat="false" ht="30" hidden="false" customHeight="true" outlineLevel="0" collapsed="false">
      <c r="B16" s="24" t="s">
        <v>229</v>
      </c>
      <c r="C16" s="24"/>
    </row>
  </sheetData>
  <mergeCells count="6">
    <mergeCell ref="B11:C11"/>
    <mergeCell ref="B12:C12"/>
    <mergeCell ref="B13:C13"/>
    <mergeCell ref="B14:C14"/>
    <mergeCell ref="B15:C15"/>
    <mergeCell ref="B16:C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2026-07-15T14:59:14Z</dcterms:created>
  <dc:creator>openpyxl</dc:creator>
  <dc:description/>
  <dc:language>en-US</dc:language>
  <cp:lastModifiedBy/>
  <dcterms:modified xsi:type="dcterms:W3CDTF">2026-07-15T14:59:14Z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